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 sheetId="1" state="visible" r:id="rId1"/>
  </sheets>
  <definedNames>
    <definedName name="_xlnm.Print_Area" localSheetId="0">'Sheet'!$A$1:$U$51</definedName>
  </definedNames>
  <calcPr calcId="124519" fullCalcOnLoad="1"/>
</workbook>
</file>

<file path=xl/styles.xml><?xml version="1.0" encoding="utf-8"?>
<styleSheet xmlns="http://schemas.openxmlformats.org/spreadsheetml/2006/main">
  <numFmts count="0"/>
  <fonts count="15">
    <font>
      <name val="Calibri"/>
      <family val="2"/>
      <color theme="1"/>
      <sz val="11"/>
      <scheme val="minor"/>
    </font>
    <font>
      <name val="Times New Roman"/>
      <i val="1"/>
      <sz val="8"/>
    </font>
    <font>
      <name val="Times New Roman"/>
      <b val="1"/>
      <sz val="9"/>
    </font>
    <font>
      <name val="Times New Roman"/>
      <b val="1"/>
      <sz val="10"/>
    </font>
    <font>
      <name val="Times New Roman"/>
      <b val="1"/>
      <sz val="5"/>
    </font>
    <font>
      <name val="Times New Roman"/>
      <b val="1"/>
      <sz val="7"/>
    </font>
    <font>
      <name val="Arial Narrow"/>
      <sz val="8"/>
    </font>
    <font>
      <name val="Times New Roman"/>
      <sz val="7"/>
    </font>
    <font>
      <name val="Times New Roman"/>
      <sz val="8"/>
    </font>
    <font>
      <name val="Times New Roman"/>
      <b val="1"/>
      <sz val="8"/>
    </font>
    <font>
      <name val="Arial Narrow"/>
      <sz val="7"/>
    </font>
    <font>
      <name val="Times New Roman"/>
      <i val="1"/>
      <sz val="7"/>
    </font>
    <font>
      <name val="Times New Roman"/>
      <b val="1"/>
      <i val="1"/>
      <sz val="7"/>
    </font>
    <font>
      <name val="Times New Roman"/>
      <b val="1"/>
      <color rgb="004472c4"/>
      <sz val="7"/>
      <u val="single"/>
    </font>
    <font>
      <name val="Times New Roman"/>
      <b val="1"/>
      <i val="1"/>
      <sz val="8"/>
    </font>
  </fonts>
  <fills count="4">
    <fill>
      <patternFill/>
    </fill>
    <fill>
      <patternFill patternType="gray125"/>
    </fill>
    <fill>
      <patternFill patternType="solid">
        <fgColor rgb="00ffff00"/>
        <bgColor rgb="00ffff00"/>
      </patternFill>
    </fill>
    <fill>
      <patternFill patternType="solid">
        <fgColor rgb="00ff1493"/>
        <bgColor rgb="00ff1493"/>
      </patternFill>
    </fill>
  </fills>
  <borders count="2">
    <border>
      <left/>
      <right/>
      <top/>
      <bottom/>
      <diagonal/>
    </border>
    <border>
      <left style="thin"/>
      <right style="thin"/>
      <top style="thin"/>
      <bottom style="thin"/>
    </border>
  </borders>
  <cellStyleXfs count="1">
    <xf numFmtId="0" fontId="0" fillId="0" borderId="0"/>
  </cellStyleXfs>
  <cellXfs count="38">
    <xf numFmtId="0" fontId="0" fillId="0" borderId="0" pivotButton="0" quotePrefix="0" xfId="0"/>
    <xf numFmtId="0" fontId="0" fillId="2" borderId="0" pivotButton="0" quotePrefix="0" xfId="0"/>
    <xf numFmtId="0" fontId="0" fillId="3" borderId="0" pivotButton="0" quotePrefix="0" xfId="0"/>
    <xf numFmtId="0" fontId="1" fillId="0" borderId="0" applyAlignment="1" pivotButton="0" quotePrefix="0" xfId="0">
      <alignment horizontal="center" vertical="center" wrapText="1"/>
    </xf>
    <xf numFmtId="14" fontId="2" fillId="0" borderId="0" applyAlignment="1" pivotButton="0" quotePrefix="0" xfId="0">
      <alignment horizontal="left" vertical="top" wrapText="1"/>
    </xf>
    <xf numFmtId="0" fontId="2" fillId="0" borderId="0" applyAlignment="1" pivotButton="0" quotePrefix="0" xfId="0">
      <alignment horizontal="right" vertical="top" wrapText="1"/>
    </xf>
    <xf numFmtId="0" fontId="3" fillId="0" borderId="0" applyAlignment="1" pivotButton="0" quotePrefix="0" xfId="0">
      <alignment horizontal="center" vertical="center" wrapText="1"/>
    </xf>
    <xf numFmtId="0" fontId="4" fillId="0" borderId="1" applyAlignment="1" pivotButton="0" quotePrefix="0" xfId="0">
      <alignment horizontal="center" vertical="center"/>
    </xf>
    <xf numFmtId="0" fontId="0" fillId="0" borderId="1" pivotButton="0" quotePrefix="0" xfId="0"/>
    <xf numFmtId="0" fontId="4" fillId="2" borderId="1" applyAlignment="1" pivotButton="0" quotePrefix="0" xfId="0">
      <alignment horizontal="center" vertical="center"/>
    </xf>
    <xf numFmtId="0" fontId="0" fillId="2" borderId="1" pivotButton="0" quotePrefix="0" xfId="0"/>
    <xf numFmtId="0" fontId="4" fillId="3" borderId="1" applyAlignment="1" pivotButton="0" quotePrefix="0" xfId="0">
      <alignment horizontal="center" vertical="center"/>
    </xf>
    <xf numFmtId="0" fontId="4" fillId="2" borderId="1" pivotButton="0" quotePrefix="0" xfId="0"/>
    <xf numFmtId="0" fontId="0" fillId="3" borderId="1" pivotButton="0" quotePrefix="0" xfId="0"/>
    <xf numFmtId="0" fontId="5" fillId="0" borderId="1" applyAlignment="1" pivotButton="0" quotePrefix="0" xfId="0">
      <alignment horizontal="center" vertical="center"/>
    </xf>
    <xf numFmtId="0" fontId="6" fillId="2" borderId="1" applyAlignment="1" pivotButton="0" quotePrefix="0" xfId="0">
      <alignment horizontal="left" vertical="center" wrapText="1"/>
    </xf>
    <xf numFmtId="0" fontId="7" fillId="0" borderId="1" applyAlignment="1" pivotButton="0" quotePrefix="0" xfId="0">
      <alignment horizontal="left" vertical="center" wrapText="1"/>
    </xf>
    <xf numFmtId="0" fontId="7" fillId="2" borderId="1" applyAlignment="1" pivotButton="0" quotePrefix="0" xfId="0">
      <alignment horizontal="right" vertical="center" wrapText="1"/>
    </xf>
    <xf numFmtId="0" fontId="7" fillId="0" borderId="1" applyAlignment="1" pivotButton="0" quotePrefix="0" xfId="0">
      <alignment horizontal="center" vertical="center" wrapText="1"/>
    </xf>
    <xf numFmtId="4" fontId="7" fillId="2" borderId="1" applyAlignment="1" pivotButton="0" quotePrefix="0" xfId="0">
      <alignment horizontal="right" vertical="center" wrapText="1"/>
    </xf>
    <xf numFmtId="4" fontId="7" fillId="0" borderId="1" applyAlignment="1" pivotButton="0" quotePrefix="0" xfId="0">
      <alignment horizontal="right" vertical="center" wrapText="1"/>
    </xf>
    <xf numFmtId="4" fontId="7" fillId="3" borderId="1" applyAlignment="1" pivotButton="0" quotePrefix="0" xfId="0">
      <alignment horizontal="right" vertical="center" wrapText="1"/>
    </xf>
    <xf numFmtId="0" fontId="7" fillId="0" borderId="1" applyAlignment="1" pivotButton="0" quotePrefix="0" xfId="0">
      <alignment horizontal="left" vertical="bottom" wrapText="1"/>
    </xf>
    <xf numFmtId="0" fontId="0" fillId="2" borderId="1" applyAlignment="1" pivotButton="0" quotePrefix="0" xfId="0">
      <alignment horizontal="right" vertical="center" wrapText="1"/>
    </xf>
    <xf numFmtId="0" fontId="8" fillId="0" borderId="1" pivotButton="0" quotePrefix="0" xfId="0"/>
    <xf numFmtId="0" fontId="7" fillId="0" borderId="1" pivotButton="0" quotePrefix="0" xfId="0"/>
    <xf numFmtId="0" fontId="9" fillId="0" borderId="1" pivotButton="0" quotePrefix="0" xfId="0"/>
    <xf numFmtId="4" fontId="9" fillId="0" borderId="1" pivotButton="0" quotePrefix="0" xfId="0"/>
    <xf numFmtId="0" fontId="10" fillId="0" borderId="0" applyAlignment="1" pivotButton="0" quotePrefix="0" xfId="0">
      <alignment horizontal="left" vertical="center" wrapText="1"/>
    </xf>
    <xf numFmtId="0" fontId="11" fillId="0" borderId="0" pivotButton="0" quotePrefix="0" xfId="0"/>
    <xf numFmtId="0" fontId="12" fillId="0" borderId="0" pivotButton="0" quotePrefix="0" xfId="0"/>
    <xf numFmtId="0" fontId="11" fillId="0" borderId="0" applyAlignment="1" pivotButton="0" quotePrefix="0" xfId="0">
      <alignment horizontal="left" vertical="top"/>
    </xf>
    <xf numFmtId="0" fontId="5" fillId="0" borderId="0" pivotButton="0" quotePrefix="0" xfId="0"/>
    <xf numFmtId="0" fontId="13" fillId="0" borderId="0" pivotButton="0" quotePrefix="0" xfId="0"/>
    <xf numFmtId="0" fontId="7" fillId="0" borderId="0" applyAlignment="1" pivotButton="0" quotePrefix="0" xfId="0">
      <alignment horizontal="center" vertical="top" wrapText="1"/>
    </xf>
    <xf numFmtId="0" fontId="14" fillId="0" borderId="0" applyAlignment="1" pivotButton="0" quotePrefix="0" xfId="0">
      <alignment horizontal="center" vertical="top" wrapText="1"/>
    </xf>
    <xf numFmtId="0" fontId="14" fillId="0" borderId="0" applyAlignment="1" pivotButton="0" quotePrefix="0" xfId="0">
      <alignment horizontal="right" vertical="bottom"/>
    </xf>
    <xf numFmtId="0" fontId="14" fillId="0" borderId="0" applyAlignment="1" pivotButton="0" quotePrefix="0" xfId="0">
      <alignment horizontal="left" vertical="bottom" wrapText="1"/>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jpeg" Id="rId2" /><Relationship Type="http://schemas.openxmlformats.org/officeDocument/2006/relationships/image" Target="/xl/media/image3.png" Id="rId3" /><Relationship Type="http://schemas.openxmlformats.org/officeDocument/2006/relationships/image" Target="/xl/media/image4.jpeg" Id="rId4" /><Relationship Type="http://schemas.openxmlformats.org/officeDocument/2006/relationships/image" Target="/xl/media/image5.png" Id="rId5" /><Relationship Type="http://schemas.openxmlformats.org/officeDocument/2006/relationships/image" Target="/xl/media/image6.png" Id="rId6" /></Relationships>
</file>

<file path=xl/drawings/drawing1.xml><?xml version="1.0" encoding="utf-8"?>
<wsDr xmlns:a="http://schemas.openxmlformats.org/drawingml/2006/main" xmlns:r="http://schemas.openxmlformats.org/officeDocument/2006/relationships" xmlns="http://schemas.openxmlformats.org/drawingml/2006/spreadsheetDrawing">
  <oneCellAnchor>
    <from>
      <col>7</col>
      <colOff>0</colOff>
      <row>16</row>
      <rowOff>0</rowOff>
    </from>
    <ext cx="1333500" cy="1524000"/>
    <pic>
      <nvPicPr>
        <cNvPr id="1" name="Image 1" descr="Picture"/>
        <cNvPicPr/>
      </nvPicPr>
      <blipFill>
        <a:blip cstate="print" r:embed="rId1"/>
        <a:stretch>
          <a:fillRect/>
        </a:stretch>
      </blipFill>
      <spPr>
        <a:prstGeom prst="rect"/>
      </spPr>
    </pic>
    <clientData/>
  </oneCellAnchor>
  <oneCellAnchor>
    <from>
      <col>7</col>
      <colOff>0</colOff>
      <row>17</row>
      <rowOff>0</rowOff>
    </from>
    <ext cx="1333500" cy="1524000"/>
    <pic>
      <nvPicPr>
        <cNvPr id="2" name="Image 2" descr="Picture"/>
        <cNvPicPr/>
      </nvPicPr>
      <blipFill>
        <a:blip cstate="print" r:embed="rId2"/>
        <a:stretch>
          <a:fillRect/>
        </a:stretch>
      </blipFill>
      <spPr>
        <a:prstGeom prst="rect"/>
      </spPr>
    </pic>
    <clientData/>
  </oneCellAnchor>
  <oneCellAnchor>
    <from>
      <col>5</col>
      <colOff>0</colOff>
      <row>18</row>
      <rowOff>0</rowOff>
    </from>
    <ext cx="2486025" cy="952500"/>
    <pic>
      <nvPicPr>
        <cNvPr id="3" name="Image 3" descr="Picture"/>
        <cNvPicPr/>
      </nvPicPr>
      <blipFill>
        <a:blip cstate="print" r:embed="rId3"/>
        <a:stretch>
          <a:fillRect/>
        </a:stretch>
      </blipFill>
      <spPr>
        <a:prstGeom prst="rect"/>
      </spPr>
    </pic>
    <clientData/>
  </oneCellAnchor>
  <oneCellAnchor>
    <from>
      <col>7</col>
      <colOff>0</colOff>
      <row>18</row>
      <rowOff>0</rowOff>
    </from>
    <ext cx="1333500" cy="1524000"/>
    <pic>
      <nvPicPr>
        <cNvPr id="4" name="Image 4" descr="Picture"/>
        <cNvPicPr/>
      </nvPicPr>
      <blipFill>
        <a:blip cstate="print" r:embed="rId4"/>
        <a:stretch>
          <a:fillRect/>
        </a:stretch>
      </blipFill>
      <spPr>
        <a:prstGeom prst="rect"/>
      </spPr>
    </pic>
    <clientData/>
  </oneCellAnchor>
  <oneCellAnchor>
    <from>
      <col>10</col>
      <colOff>0</colOff>
      <row>28</row>
      <rowOff>0</rowOff>
    </from>
    <ext cx="2952750" cy="1581150"/>
    <pic>
      <nvPicPr>
        <cNvPr id="5" name="Image 5" descr="Picture"/>
        <cNvPicPr/>
      </nvPicPr>
      <blipFill>
        <a:blip cstate="print" r:embed="rId5"/>
        <a:stretch>
          <a:fillRect/>
        </a:stretch>
      </blipFill>
      <spPr>
        <a:prstGeom prst="rect"/>
      </spPr>
    </pic>
    <clientData/>
  </oneCellAnchor>
  <oneCellAnchor>
    <from>
      <col>14</col>
      <colOff>0</colOff>
      <row>43</row>
      <rowOff>0</rowOff>
    </from>
    <ext cx="476250" cy="400050"/>
    <pic>
      <nvPicPr>
        <cNvPr id="6" name="Image 6" descr="Picture"/>
        <cNvPicPr/>
      </nvPicPr>
      <blipFill>
        <a:blip cstate="print" r:embed="rId6"/>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drawing" Target="/xl/drawings/drawing1.xm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8:T44"/>
  <sheetViews>
    <sheetView workbookViewId="0">
      <selection activeCell="A1" sqref="A1"/>
    </sheetView>
  </sheetViews>
  <sheetFormatPr baseColWidth="8" defaultRowHeight="15"/>
  <cols>
    <col width="1.72" customWidth="1" min="1" max="1"/>
    <col width="2.355" customWidth="1" min="2" max="2"/>
    <col width="1.72" customWidth="1" min="3" max="3"/>
    <col width="24.43" customWidth="1" style="1" min="4" max="4"/>
    <col width="1.9608" customWidth="1" style="1" min="5" max="5"/>
    <col width="44.021601" customWidth="1" min="6" max="6"/>
    <col width="2.145" customWidth="1" min="7" max="7"/>
    <col width="26.440164" customWidth="1" min="8" max="8"/>
    <col width="7.619599999999999" customWidth="1" style="1" min="9" max="9"/>
    <col width="4.6612" customWidth="1" style="1" min="10" max="10"/>
    <col width="3.925" customWidth="1" min="11" max="11"/>
    <col width="8.1012" customWidth="1" style="1" min="12" max="12"/>
    <col width="17.1" customWidth="1" style="1" min="13" max="13"/>
    <col width="17.1" customWidth="1" style="1" min="14" max="14"/>
    <col width="9.720000000000001" customWidth="1" min="15" max="15"/>
    <col width="9.720000000000001" customWidth="1" min="16" max="16"/>
    <col width="9.720000000000001" customWidth="1" min="17" max="17"/>
    <col width="9.720000000000001" customWidth="1" min="18" max="18"/>
    <col width="10.8" customWidth="1" style="2" min="19" max="19"/>
    <col width="13.5" customWidth="1" style="2" min="20" max="20"/>
    <col width="1.72" customWidth="1" min="21" max="21"/>
  </cols>
  <sheetData>
    <row r="6" ht="4.5" customHeight="1"/>
    <row r="7" ht="35.7" customHeight="1"/>
    <row r="8" ht="65.25" customHeight="1">
      <c r="B8" s="3" t="inlineStr">
        <is>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is>
      </c>
    </row>
    <row r="9" ht="3.6" customHeight="1"/>
    <row r="10" ht="11.25" customHeight="1">
      <c r="F10" s="4">
        <f>TODAY()</f>
        <v/>
      </c>
      <c r="O10" s="5" t="inlineStr">
        <is>
          <t>ТОВ "АГРО-ТЕХНІК"</t>
        </is>
      </c>
    </row>
    <row r="11" ht="3.6" customHeight="1"/>
    <row r="12" ht="11.25" customHeight="1">
      <c r="B12" s="6" t="inlineStr">
        <is>
          <t>Техніко-комерційна пропозиція на постачання інструменту TECNOSTAMP S.R.L для листозгинального пресу з ЧПК</t>
        </is>
      </c>
    </row>
    <row r="13" ht="3.6" customHeight="1"/>
    <row r="14" ht="12" customHeight="1">
      <c r="B14" s="7" t="inlineStr">
        <is>
          <t>№</t>
        </is>
      </c>
      <c r="C14" s="8" t="n"/>
      <c r="D14" s="9" t="inlineStr">
        <is>
          <t>Description</t>
        </is>
      </c>
      <c r="E14" s="10" t="n"/>
      <c r="F14" s="7" t="inlineStr">
        <is>
          <t>Опис</t>
        </is>
      </c>
      <c r="G14" s="7" t="inlineStr">
        <is>
          <t>/</t>
        </is>
      </c>
      <c r="H14" s="7" t="inlineStr">
        <is>
          <t>Розмір, мм</t>
        </is>
      </c>
      <c r="I14" s="10" t="n"/>
      <c r="J14" s="9" t="inlineStr">
        <is>
          <t>Вага</t>
        </is>
      </c>
      <c r="K14" s="7" t="inlineStr">
        <is>
          <t>Кіл-ть</t>
        </is>
      </c>
      <c r="L14" s="9" t="inlineStr">
        <is>
          <t>ЗАКУПКА</t>
        </is>
      </c>
      <c r="M14" s="9" t="inlineStr">
        <is>
          <t>Вартість позиції</t>
        </is>
      </c>
      <c r="N14" s="9" t="inlineStr">
        <is>
          <t>Відсоток від вартості позиції</t>
        </is>
      </c>
      <c r="O14" s="7" t="inlineStr">
        <is>
          <t>Ціна од. EURO</t>
        </is>
      </c>
      <c r="P14" s="7" t="inlineStr">
        <is>
          <t>Ціна разом EURO</t>
        </is>
      </c>
      <c r="Q14" s="7" t="inlineStr">
        <is>
          <t>Ціна од. ГРН</t>
        </is>
      </c>
      <c r="R14" s="7" t="inlineStr">
        <is>
          <t>Ціна разом ГРН</t>
        </is>
      </c>
      <c r="S14" s="11" t="inlineStr">
        <is>
          <t>1C за одиницю UAH</t>
        </is>
      </c>
      <c r="T14" s="9" t="inlineStr">
        <is>
          <t>1C разом UAH</t>
        </is>
      </c>
    </row>
    <row r="15" ht="6.75" customHeight="1">
      <c r="B15" s="7" t="n">
        <v>1</v>
      </c>
      <c r="C15" s="7" t="n">
        <v>2</v>
      </c>
      <c r="D15" s="9" t="n"/>
      <c r="E15" s="10" t="n"/>
      <c r="F15" s="7" t="n">
        <v>3</v>
      </c>
      <c r="G15" s="7" t="n"/>
      <c r="H15" s="7" t="n">
        <v>4</v>
      </c>
      <c r="I15" s="10" t="n"/>
      <c r="J15" s="12" t="n"/>
      <c r="K15" s="7" t="n">
        <v>5</v>
      </c>
      <c r="L15" s="12" t="n"/>
      <c r="M15" s="12" t="n"/>
      <c r="N15" s="12" t="n"/>
      <c r="O15" s="7" t="n">
        <v>6</v>
      </c>
      <c r="P15" s="7" t="n">
        <v>7</v>
      </c>
      <c r="Q15" s="7" t="n">
        <v>8</v>
      </c>
      <c r="R15" s="7" t="n">
        <v>9</v>
      </c>
      <c r="S15" s="13" t="n"/>
      <c r="T15" s="10" t="n"/>
    </row>
    <row r="16" ht="9.75" customHeight="1">
      <c r="B16" s="8" t="n"/>
      <c r="C16" s="8" t="n"/>
      <c r="D16" s="10" t="n"/>
      <c r="E16" s="10" t="n"/>
      <c r="F16" s="8" t="n"/>
      <c r="G16" s="8" t="n"/>
      <c r="H16" s="8" t="n"/>
      <c r="I16" s="10" t="n"/>
      <c r="J16" s="10" t="n"/>
      <c r="K16" s="8" t="n"/>
      <c r="L16" s="10" t="n"/>
      <c r="M16" s="10" t="n"/>
      <c r="N16" s="10" t="n"/>
      <c r="O16" s="8" t="n"/>
      <c r="P16" s="8" t="n"/>
      <c r="Q16" s="8" t="n"/>
      <c r="R16" s="8" t="n"/>
      <c r="S16" s="13" t="n"/>
      <c r="T16" s="10" t="n"/>
    </row>
    <row r="17" ht="150" customHeight="1">
      <c r="B17" s="14" t="n">
        <v>1</v>
      </c>
      <c r="C17" s="8" t="n"/>
      <c r="D17" s="15" t="inlineStr">
        <is>
          <t>10.136M  α=60° R=6,0 H=65,00 L = 415</t>
        </is>
      </c>
      <c r="E17" s="10" t="n"/>
      <c r="F17" s="16" t="inlineStr">
        <is>
          <t xml:space="preserve">10.136M Пуансон AMADA α=60° R=6,0 мм H=65,00 мм;
Граничне навантаження 100Т/М;
Матеріал Steel C45;
Індукційне гартування поверхонь зношування (52-55 HRC);
Довжина L = 415 мм                                                                                                                                                                          </t>
        </is>
      </c>
      <c r="G17" s="8" t="n"/>
      <c r="H17" s="8" t="n"/>
      <c r="I17" s="17">
        <f>J17*K17</f>
        <v/>
      </c>
      <c r="J17" s="17" t="n">
        <v>7.6</v>
      </c>
      <c r="K17" s="18" t="n">
        <v>1</v>
      </c>
      <c r="L17" s="17">
        <f>138*((100-35.0)/100)</f>
        <v/>
      </c>
      <c r="M17" s="17">
        <f>L17*K17</f>
        <v/>
      </c>
      <c r="N17" s="19">
        <f>((M17*100)/800.15)/100</f>
        <v/>
      </c>
      <c r="O17" s="20">
        <f>Q17/39.0</f>
        <v/>
      </c>
      <c r="P17" s="20">
        <f>O17*K17</f>
        <v/>
      </c>
      <c r="Q17" s="20">
        <f>R17/K17</f>
        <v/>
      </c>
      <c r="R17" s="20">
        <f>43659.87*N17</f>
        <v/>
      </c>
      <c r="S17" s="21">
        <f>T17/K17</f>
        <v/>
      </c>
      <c r="T17" s="19">
        <f>R25*(5/6)*N17</f>
        <v/>
      </c>
    </row>
    <row r="18" ht="150" customHeight="1">
      <c r="B18" s="14" t="n">
        <v>2</v>
      </c>
      <c r="C18" s="8" t="n"/>
      <c r="D18" s="15" t="inlineStr">
        <is>
          <t>10.136S  α=60° R=6,0 H=65,00 L = 835</t>
        </is>
      </c>
      <c r="E18" s="10" t="n"/>
      <c r="F18" s="16" t="inlineStr">
        <is>
          <t xml:space="preserve">10.136S Пуансон AMADA α=60° R=6,0 мм H=65,00 мм;
Граничне навантаження 100Т/М;
Матеріал Steel C45;
Індукційне гартування поверхонь зношування (52-55 HRC);
Довжина L = 835 мм                                                                                                                                                                          </t>
        </is>
      </c>
      <c r="G18" s="8" t="n"/>
      <c r="H18" s="8" t="n"/>
      <c r="I18" s="17">
        <f>J18*K18</f>
        <v/>
      </c>
      <c r="J18" s="17" t="n">
        <v>15.3</v>
      </c>
      <c r="K18" s="18" t="n">
        <v>3</v>
      </c>
      <c r="L18" s="17">
        <f>239*((100-35.0)/100)</f>
        <v/>
      </c>
      <c r="M18" s="17">
        <f>L18*K18</f>
        <v/>
      </c>
      <c r="N18" s="19">
        <f>((M18*100)/800.15)/100</f>
        <v/>
      </c>
      <c r="O18" s="20">
        <f>Q18/39.0</f>
        <v/>
      </c>
      <c r="P18" s="20">
        <f>O18*K18</f>
        <v/>
      </c>
      <c r="Q18" s="20">
        <f>R18/K18</f>
        <v/>
      </c>
      <c r="R18" s="20">
        <f>43659.87*N18</f>
        <v/>
      </c>
      <c r="S18" s="21">
        <f>T18/K18</f>
        <v/>
      </c>
      <c r="T18" s="19">
        <f>R25*(5/6)*N18</f>
        <v/>
      </c>
    </row>
    <row r="19" ht="150" customHeight="1">
      <c r="B19" s="14" t="n">
        <v>3</v>
      </c>
      <c r="C19" s="8" t="n"/>
      <c r="D19" s="15" t="inlineStr">
        <is>
          <t>10.136K  α=60° R=6,0 H=65,00 L = 800 SECTIONED</t>
        </is>
      </c>
      <c r="E19" s="10" t="n"/>
      <c r="F19" s="22" t="inlineStr">
        <is>
          <t xml:space="preserve">10.136K Пуансон AMADA α=60° R=6,0 мм H=65,00 мм;
Граничне навантаження 100Т/М;
Матеріал Steel C45;
Індукційне гартування поверхонь зношування (52-55 HRC);
Довжина L = 100L + 150 + 50 + 40 + 20 + 15 + 15 + 10 + 300 + 100R = 800 мм                                                                                                                                                                          </t>
        </is>
      </c>
      <c r="G19" s="8" t="n"/>
      <c r="H19" s="8" t="n"/>
      <c r="I19" s="17">
        <f>J19*K19</f>
        <v/>
      </c>
      <c r="J19" s="17" t="n">
        <v>14</v>
      </c>
      <c r="K19" s="18" t="n">
        <v>1</v>
      </c>
      <c r="L19" s="17">
        <f>376*((100-35.0)/100)</f>
        <v/>
      </c>
      <c r="M19" s="17">
        <f>L19*K19</f>
        <v/>
      </c>
      <c r="N19" s="19">
        <f>((M19*100)/800.15)/100</f>
        <v/>
      </c>
      <c r="O19" s="20">
        <f>Q19/39.0</f>
        <v/>
      </c>
      <c r="P19" s="20">
        <f>O19*K19</f>
        <v/>
      </c>
      <c r="Q19" s="20">
        <f>R19/K19</f>
        <v/>
      </c>
      <c r="R19" s="20">
        <f>43659.87*N19</f>
        <v/>
      </c>
      <c r="S19" s="21">
        <f>T19/K19</f>
        <v/>
      </c>
      <c r="T19" s="19">
        <f>R25*(5/6)*N19</f>
        <v/>
      </c>
    </row>
    <row r="20">
      <c r="B20" s="8" t="n"/>
      <c r="C20" s="8" t="n"/>
      <c r="D20" s="10" t="n"/>
      <c r="E20" s="10" t="n"/>
      <c r="F20" s="8" t="n"/>
      <c r="G20" s="8" t="n"/>
      <c r="H20" s="8" t="n"/>
      <c r="I20" s="23">
        <f>SUM(I17:I19)</f>
        <v/>
      </c>
      <c r="J20" s="10" t="n"/>
      <c r="K20" s="8" t="n"/>
      <c r="L20" s="10" t="n"/>
      <c r="M20" s="10" t="n"/>
      <c r="N20" s="10" t="n"/>
      <c r="O20" s="8" t="n"/>
      <c r="P20" s="8" t="n"/>
      <c r="Q20" s="8" t="n"/>
      <c r="R20" s="8" t="n"/>
      <c r="S20" s="13" t="n"/>
      <c r="T20" s="10" t="n"/>
    </row>
    <row r="21">
      <c r="B21" s="8" t="n"/>
      <c r="C21" s="8" t="n"/>
      <c r="F21" s="24" t="inlineStr">
        <is>
          <t>Разом</t>
        </is>
      </c>
      <c r="G21" s="8" t="n"/>
      <c r="H21" s="8" t="n"/>
      <c r="I21" s="8" t="n"/>
      <c r="J21" s="8" t="n"/>
      <c r="K21" s="8" t="n"/>
      <c r="L21" s="8" t="n"/>
      <c r="M21" s="8" t="n"/>
      <c r="N21" s="8" t="n"/>
      <c r="O21" s="8" t="n"/>
      <c r="P21" s="20">
        <f>SUM(P17:P19)</f>
        <v/>
      </c>
      <c r="Q21" s="25" t="n"/>
      <c r="R21" s="20">
        <f>SUM(R17:R19)</f>
        <v/>
      </c>
      <c r="T21" s="21">
        <f>SUM(T17:T19)</f>
        <v/>
      </c>
    </row>
    <row r="22">
      <c r="B22" s="8" t="n"/>
      <c r="C22" s="8" t="n"/>
      <c r="F22" s="24" t="inlineStr">
        <is>
          <t>ПДВ</t>
        </is>
      </c>
      <c r="G22" s="8" t="n"/>
      <c r="H22" s="8" t="n"/>
      <c r="I22" s="8" t="n"/>
      <c r="J22" s="8" t="n"/>
      <c r="K22" s="8" t="n"/>
      <c r="L22" s="8" t="n"/>
      <c r="M22" s="8" t="n"/>
      <c r="N22" s="8" t="n"/>
      <c r="O22" s="8" t="n"/>
      <c r="P22" s="20">
        <f>P21*0.2</f>
        <v/>
      </c>
      <c r="Q22" s="25" t="n"/>
      <c r="R22" s="20">
        <f>R21*0.2</f>
        <v/>
      </c>
      <c r="T22" s="21">
        <f>T21*0.2</f>
        <v/>
      </c>
    </row>
    <row r="23">
      <c r="B23" s="8" t="n"/>
      <c r="C23" s="8" t="n"/>
      <c r="F23" s="24" t="inlineStr">
        <is>
          <t>Вартість разом з ПДВ</t>
        </is>
      </c>
      <c r="G23" s="8" t="n"/>
      <c r="H23" s="8" t="n"/>
      <c r="I23" s="8" t="n"/>
      <c r="J23" s="8" t="n"/>
      <c r="K23" s="8" t="n"/>
      <c r="L23" s="8" t="n"/>
      <c r="M23" s="8" t="n"/>
      <c r="N23" s="8" t="n"/>
      <c r="O23" s="8" t="n"/>
      <c r="P23" s="20">
        <f>P22+P21</f>
        <v/>
      </c>
      <c r="Q23" s="25" t="n"/>
      <c r="R23" s="20">
        <f>R22+R21</f>
        <v/>
      </c>
      <c r="T23" s="21">
        <f>T22+T21</f>
        <v/>
      </c>
    </row>
    <row r="24">
      <c r="B24" s="8" t="n"/>
      <c r="C24" s="8" t="n"/>
      <c r="F24" s="26" t="inlineStr">
        <is>
          <t>Вартість доставки до складу у місті Київ</t>
        </is>
      </c>
      <c r="G24" s="8" t="n"/>
      <c r="H24" s="8" t="n"/>
      <c r="I24" s="8" t="n"/>
      <c r="J24" s="8" t="n"/>
      <c r="K24" s="8" t="n"/>
      <c r="L24" s="8" t="n"/>
      <c r="M24" s="8" t="n"/>
      <c r="N24" s="8" t="n"/>
      <c r="O24" s="8" t="n"/>
      <c r="P24" s="27">
        <f>R24/39.0</f>
        <v/>
      </c>
      <c r="Q24" s="8" t="n"/>
      <c r="R24" s="27">
        <f>16146.0</f>
        <v/>
      </c>
    </row>
    <row r="25">
      <c r="B25" s="8" t="n"/>
      <c r="C25" s="8" t="n"/>
      <c r="F25" s="26" t="inlineStr">
        <is>
          <t>Загальна вартість</t>
        </is>
      </c>
      <c r="G25" s="8" t="n"/>
      <c r="H25" s="8" t="n"/>
      <c r="I25" s="8" t="n"/>
      <c r="J25" s="8" t="n"/>
      <c r="K25" s="8" t="n"/>
      <c r="L25" s="8" t="n"/>
      <c r="M25" s="8" t="n"/>
      <c r="N25" s="8" t="n"/>
      <c r="O25" s="8" t="n"/>
      <c r="P25" s="27">
        <f>P24+P23</f>
        <v/>
      </c>
      <c r="Q25" s="25" t="n"/>
      <c r="R25" s="27">
        <f>R24+R23</f>
        <v/>
      </c>
    </row>
    <row r="26" ht="9.880000000000001" customHeight="1"/>
    <row r="27" ht="9.880000000000001" customHeight="1">
      <c r="B27" s="28" t="inlineStr">
        <is>
          <t>1. Умови оплати згідно з договором.</t>
        </is>
      </c>
    </row>
    <row r="28" ht="9.880000000000001" customHeight="1">
      <c r="B28" s="28" t="inlineStr">
        <is>
          <t>2. Термін доставки</t>
        </is>
      </c>
    </row>
    <row r="29" ht="9.880000000000001" customHeight="1">
      <c r="B29" s="28" t="inlineStr">
        <is>
          <t>3. Відвантаження зі складу в м. Київ відбувається після отримання повної суми оплати, протягом доби, якщо інші умови не визначено договором.</t>
        </is>
      </c>
    </row>
    <row r="30" ht="22.04" customHeight="1">
      <c r="B30" s="28" t="inlineStr">
        <is>
          <t>4. Доставка відбувається по всій території Україні логістичною компанією "Нова пошта" за тарифами перевізника. 
*Самовивіз зі складу в м. Київ вул. Польова 24.</t>
        </is>
      </c>
    </row>
    <row r="31" ht="22.8" customHeight="1">
      <c r="B31" s="28" t="inlineStr">
        <is>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is>
      </c>
    </row>
    <row r="32" ht="9.120000000000001" customHeight="1"/>
    <row r="33" ht="9.880000000000001" customHeight="1">
      <c r="B33" s="29" t="inlineStr">
        <is>
          <t>З повагою,</t>
        </is>
      </c>
    </row>
    <row r="34" ht="10.64" customHeight="1">
      <c r="B34" s="30" t="inlineStr">
        <is>
          <t>Бичевий Віталій</t>
        </is>
      </c>
    </row>
    <row r="35" ht="15.96" customHeight="1">
      <c r="B35" s="31" t="inlineStr">
        <is>
          <t>Інженер-технолог 
ТОВ "ВЕКТОРТУЛ"</t>
        </is>
      </c>
    </row>
    <row r="36" ht="10.64" customHeight="1">
      <c r="B36" s="32" t="inlineStr">
        <is>
          <t>+38 044 587 78 38</t>
        </is>
      </c>
    </row>
    <row r="37" ht="10.64" customHeight="1">
      <c r="B37" s="33" t="inlineStr">
        <is>
          <t>vd@vectortool.com.ua</t>
        </is>
      </c>
    </row>
    <row r="38" ht="3.04" customHeight="1"/>
    <row r="39" ht="12.92" customHeight="1">
      <c r="B39" s="34" t="inlineStr">
        <is>
          <t>Ми високо цінуємо  спільну роботу з компанією Агро-технік,прагнемо до задоволення ваших виробничих потреб.</t>
        </is>
      </c>
    </row>
    <row r="40" ht="12.92" customHeight="1">
      <c r="B40" s="34" t="inlineStr">
        <is>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is>
      </c>
    </row>
    <row r="41" ht="3.04" customHeight="1"/>
    <row r="42" ht="12.92" customHeight="1">
      <c r="B42" s="35" t="inlineStr">
        <is>
          <t>Бажаю  Вам  і компанії успіху і процвітання!</t>
        </is>
      </c>
    </row>
    <row r="43" ht="1.52" customHeight="1"/>
    <row r="44" ht="15.96" customHeight="1">
      <c r="H44" s="36" t="inlineStr">
        <is>
          <t>Директор, ТОВ "Вектортул"</t>
        </is>
      </c>
      <c r="P44" s="37" t="inlineStr">
        <is>
          <t>Сліпченко Віктор Миколайович</t>
        </is>
      </c>
    </row>
    <row r="45" ht="15.96" customHeight="1"/>
    <row r="46" ht="15.96" customHeight="1"/>
    <row r="47" ht="15.96" customHeight="1"/>
    <row r="48" ht="15.96" customHeight="1"/>
    <row r="49" ht="15.96" customHeight="1"/>
    <row r="50" ht="15.96" customHeight="1"/>
    <row r="51" ht="18.24" customHeight="1"/>
  </sheetData>
  <mergeCells count="22">
    <mergeCell ref="F22:O22"/>
    <mergeCell ref="B39:P39"/>
    <mergeCell ref="C21:C25"/>
    <mergeCell ref="B42:P42"/>
    <mergeCell ref="B8:P8"/>
    <mergeCell ref="B29:J29"/>
    <mergeCell ref="B12:P12"/>
    <mergeCell ref="B28:P28"/>
    <mergeCell ref="O10:R10"/>
    <mergeCell ref="F25:O25"/>
    <mergeCell ref="B40:P40"/>
    <mergeCell ref="B30:P30"/>
    <mergeCell ref="B34:F34"/>
    <mergeCell ref="F21:O21"/>
    <mergeCell ref="F24:O24"/>
    <mergeCell ref="B21:B25"/>
    <mergeCell ref="B33:F33"/>
    <mergeCell ref="P44:R44"/>
    <mergeCell ref="B31:P31"/>
    <mergeCell ref="B27:P27"/>
    <mergeCell ref="F23:O23"/>
    <mergeCell ref="B35:F35"/>
  </mergeCells>
  <pageMargins left="0.75" right="0.75" top="1" bottom="1" header="0.5" footer="0.5"/>
  <drawing r:id="rId1"/>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2023-10-23T11:47:07Z</dcterms:created>
  <dcterms:modified xsi:type="dcterms:W3CDTF">2023-10-23T11:47:12Z</dcterms:modified>
</cp:coreProperties>
</file>